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EARCH\2018\Estimasi Karbon Mangrove\LAPORAN\"/>
    </mc:Choice>
  </mc:AlternateContent>
  <xr:revisionPtr revIDLastSave="0" documentId="13_ncr:1_{07C42206-F0EC-4037-B3C2-CA97B3269F5D}" xr6:coauthVersionLast="38" xr6:coauthVersionMax="38" xr10:uidLastSave="{00000000-0000-0000-0000-000000000000}"/>
  <bookViews>
    <workbookView xWindow="0" yWindow="0" windowWidth="10215" windowHeight="9060" xr2:uid="{500177EE-836F-42B4-98CD-3B3559ECBE9F}"/>
  </bookViews>
  <sheets>
    <sheet name="Sampel Mangrove Genap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G37" i="4"/>
  <c r="D2" i="4" s="1"/>
  <c r="H37" i="4"/>
  <c r="E2" i="4" s="1"/>
  <c r="G38" i="4"/>
  <c r="D3" i="4" s="1"/>
  <c r="F3" i="4" s="1"/>
  <c r="G3" i="4" s="1"/>
  <c r="G39" i="4"/>
  <c r="D4" i="4" s="1"/>
  <c r="F4" i="4" s="1"/>
  <c r="G4" i="4" s="1"/>
  <c r="G40" i="4"/>
  <c r="D5" i="4" s="1"/>
  <c r="F5" i="4" s="1"/>
  <c r="G5" i="4" s="1"/>
  <c r="G41" i="4"/>
  <c r="D6" i="4" s="1"/>
  <c r="G42" i="4"/>
  <c r="D7" i="4" s="1"/>
  <c r="F7" i="4" s="1"/>
  <c r="G7" i="4" s="1"/>
  <c r="G43" i="4"/>
  <c r="D8" i="4" s="1"/>
  <c r="F8" i="4" s="1"/>
  <c r="G8" i="4" s="1"/>
  <c r="G44" i="4"/>
  <c r="D9" i="4" s="1"/>
  <c r="F9" i="4" s="1"/>
  <c r="G9" i="4" s="1"/>
  <c r="G45" i="4"/>
  <c r="D10" i="4" s="1"/>
  <c r="G46" i="4"/>
  <c r="D11" i="4" s="1"/>
  <c r="F11" i="4" s="1"/>
  <c r="G11" i="4" s="1"/>
  <c r="G47" i="4"/>
  <c r="D12" i="4" s="1"/>
  <c r="F12" i="4" s="1"/>
  <c r="G12" i="4" s="1"/>
  <c r="G48" i="4"/>
  <c r="D13" i="4" s="1"/>
  <c r="F13" i="4" s="1"/>
  <c r="G13" i="4" s="1"/>
  <c r="G49" i="4"/>
  <c r="D14" i="4" s="1"/>
  <c r="G50" i="4"/>
  <c r="D15" i="4" s="1"/>
  <c r="F15" i="4" s="1"/>
  <c r="G15" i="4" s="1"/>
  <c r="G51" i="4"/>
  <c r="D16" i="4" s="1"/>
  <c r="F16" i="4" s="1"/>
  <c r="G16" i="4" s="1"/>
  <c r="G52" i="4"/>
  <c r="D17" i="4" s="1"/>
  <c r="F17" i="4" s="1"/>
  <c r="G17" i="4" s="1"/>
  <c r="G53" i="4"/>
  <c r="D18" i="4" s="1"/>
  <c r="G54" i="4"/>
  <c r="D19" i="4" s="1"/>
  <c r="F19" i="4" s="1"/>
  <c r="G19" i="4" s="1"/>
  <c r="G55" i="4"/>
  <c r="D20" i="4" s="1"/>
  <c r="F20" i="4" s="1"/>
  <c r="G20" i="4" s="1"/>
  <c r="G56" i="4"/>
  <c r="D21" i="4" s="1"/>
  <c r="F21" i="4" s="1"/>
  <c r="G21" i="4" s="1"/>
  <c r="G57" i="4"/>
  <c r="D22" i="4" s="1"/>
  <c r="G58" i="4"/>
  <c r="D23" i="4" s="1"/>
  <c r="F23" i="4" s="1"/>
  <c r="G23" i="4" s="1"/>
  <c r="G59" i="4"/>
  <c r="D24" i="4" s="1"/>
  <c r="F24" i="4" s="1"/>
  <c r="G24" i="4" s="1"/>
  <c r="G60" i="4"/>
  <c r="D25" i="4" s="1"/>
  <c r="F25" i="4" s="1"/>
  <c r="G25" i="4" s="1"/>
  <c r="F22" i="4" l="1"/>
  <c r="G22" i="4" s="1"/>
  <c r="F18" i="4"/>
  <c r="G18" i="4" s="1"/>
  <c r="F14" i="4"/>
  <c r="G14" i="4" s="1"/>
  <c r="F10" i="4"/>
  <c r="G10" i="4" s="1"/>
  <c r="F6" i="4"/>
  <c r="G6" i="4" s="1"/>
  <c r="D26" i="4"/>
  <c r="F2" i="4"/>
  <c r="G2" i="4" s="1"/>
  <c r="D27" i="4"/>
  <c r="D28" i="4" s="1"/>
  <c r="G26" i="4" l="1"/>
  <c r="G27" i="4" s="1"/>
  <c r="G28" i="4" s="1"/>
  <c r="D30" i="4"/>
  <c r="D29" i="4"/>
  <c r="D32" i="4" s="1"/>
  <c r="D33" i="4" s="1"/>
  <c r="D31" i="4" l="1"/>
  <c r="D34" i="4" s="1"/>
</calcChain>
</file>

<file path=xl/sharedStrings.xml><?xml version="1.0" encoding="utf-8"?>
<sst xmlns="http://schemas.openxmlformats.org/spreadsheetml/2006/main" count="73" uniqueCount="49">
  <si>
    <t>Koordinat X</t>
  </si>
  <si>
    <t>Koordinat Y</t>
  </si>
  <si>
    <t>y-y'</t>
  </si>
  <si>
    <t>(y-y')^</t>
  </si>
  <si>
    <t>M2</t>
  </si>
  <si>
    <t>M4</t>
  </si>
  <si>
    <t>M6</t>
  </si>
  <si>
    <t>M8</t>
  </si>
  <si>
    <t>M10</t>
  </si>
  <si>
    <t>M12</t>
  </si>
  <si>
    <t>M14</t>
  </si>
  <si>
    <t>M16</t>
  </si>
  <si>
    <t>M18</t>
  </si>
  <si>
    <t>M20</t>
  </si>
  <si>
    <t>M22</t>
  </si>
  <si>
    <t>M24</t>
  </si>
  <si>
    <t>M26</t>
  </si>
  <si>
    <t>M28</t>
  </si>
  <si>
    <t>M30</t>
  </si>
  <si>
    <t>M32</t>
  </si>
  <si>
    <t>M34</t>
  </si>
  <si>
    <t>M36</t>
  </si>
  <si>
    <t>M38</t>
  </si>
  <si>
    <t>M40</t>
  </si>
  <si>
    <t>M42</t>
  </si>
  <si>
    <t>M44</t>
  </si>
  <si>
    <t>M46</t>
  </si>
  <si>
    <t>M50</t>
  </si>
  <si>
    <t>Mean</t>
  </si>
  <si>
    <t>Stdev</t>
  </si>
  <si>
    <t>CL</t>
  </si>
  <si>
    <t>SE</t>
  </si>
  <si>
    <t>upper range</t>
  </si>
  <si>
    <t>lower range</t>
  </si>
  <si>
    <t>Max error</t>
  </si>
  <si>
    <t>Min error</t>
  </si>
  <si>
    <t>Max Acc</t>
  </si>
  <si>
    <t>Min Acc</t>
  </si>
  <si>
    <t>Titik Sampel</t>
  </si>
  <si>
    <t>X</t>
  </si>
  <si>
    <t>Y</t>
  </si>
  <si>
    <t>NDVI</t>
  </si>
  <si>
    <t>No.</t>
  </si>
  <si>
    <t>BBA Lapangan
(Ton/pixel)</t>
  </si>
  <si>
    <t>Biomassa Dugaan Citra&amp;Lapangan
(Ton/pixel)</t>
  </si>
  <si>
    <t>BBA Lapangan
(Ton/pixel)*(10000/36)</t>
  </si>
  <si>
    <t>Biomassa Dugaan Citra&amp;Lapangan
(Ton/ha)</t>
  </si>
  <si>
    <t xml:space="preserve">Validasi </t>
  </si>
  <si>
    <t>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</si>
</sst>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Regresi Linier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295331214388154"/>
                  <c:y val="-0.190917159476557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'Sampel Mangrove Genap'!$D$37:$D$60</c:f>
              <c:numCache>
                <c:formatCode>General</c:formatCode>
                <c:ptCount val="24"/>
                <c:pt idx="0">
                  <c:v>0.47302</c:v>
                </c:pt>
                <c:pt idx="1">
                  <c:v>0.48738999999999999</c:v>
                </c:pt>
                <c:pt idx="2">
                  <c:v>0.56365799999999999</c:v>
                </c:pt>
                <c:pt idx="3">
                  <c:v>0.53691299999999997</c:v>
                </c:pt>
                <c:pt idx="4">
                  <c:v>0.50407400000000002</c:v>
                </c:pt>
                <c:pt idx="5">
                  <c:v>0.54244700000000001</c:v>
                </c:pt>
                <c:pt idx="6">
                  <c:v>0.57196100000000005</c:v>
                </c:pt>
                <c:pt idx="7">
                  <c:v>0.55779100000000004</c:v>
                </c:pt>
                <c:pt idx="8">
                  <c:v>0.54244700000000001</c:v>
                </c:pt>
                <c:pt idx="9">
                  <c:v>0.59789700000000001</c:v>
                </c:pt>
                <c:pt idx="10">
                  <c:v>0.57993499999999998</c:v>
                </c:pt>
                <c:pt idx="11">
                  <c:v>0.54774100000000003</c:v>
                </c:pt>
                <c:pt idx="12">
                  <c:v>0.57741600000000004</c:v>
                </c:pt>
                <c:pt idx="13">
                  <c:v>0.57458100000000001</c:v>
                </c:pt>
                <c:pt idx="14">
                  <c:v>0.57993499999999998</c:v>
                </c:pt>
                <c:pt idx="15">
                  <c:v>0.56193499999999996</c:v>
                </c:pt>
                <c:pt idx="16">
                  <c:v>0.56068499999999999</c:v>
                </c:pt>
                <c:pt idx="17">
                  <c:v>0.565218</c:v>
                </c:pt>
                <c:pt idx="18">
                  <c:v>0.454926</c:v>
                </c:pt>
                <c:pt idx="19">
                  <c:v>0.56396400000000002</c:v>
                </c:pt>
                <c:pt idx="20">
                  <c:v>0.57120700000000002</c:v>
                </c:pt>
                <c:pt idx="21">
                  <c:v>0.493365</c:v>
                </c:pt>
                <c:pt idx="22">
                  <c:v>0.59724699999999997</c:v>
                </c:pt>
                <c:pt idx="23">
                  <c:v>0.56546700000000005</c:v>
                </c:pt>
              </c:numCache>
            </c:numRef>
          </c:xVal>
          <c:yVal>
            <c:numRef>
              <c:f>'Sampel Mangrove Genap'!$G$37:$G$60</c:f>
              <c:numCache>
                <c:formatCode>General</c:formatCode>
                <c:ptCount val="24"/>
                <c:pt idx="0">
                  <c:v>112.49876922448647</c:v>
                </c:pt>
                <c:pt idx="1">
                  <c:v>163.61922874323477</c:v>
                </c:pt>
                <c:pt idx="2">
                  <c:v>216.08455569109137</c:v>
                </c:pt>
                <c:pt idx="3">
                  <c:v>205.56872101962031</c:v>
                </c:pt>
                <c:pt idx="4">
                  <c:v>185.76413683317787</c:v>
                </c:pt>
                <c:pt idx="5">
                  <c:v>210.34571606964175</c:v>
                </c:pt>
                <c:pt idx="6">
                  <c:v>225.7931478849128</c:v>
                </c:pt>
                <c:pt idx="7">
                  <c:v>212.39269413534348</c:v>
                </c:pt>
                <c:pt idx="8">
                  <c:v>210.63703543488489</c:v>
                </c:pt>
                <c:pt idx="9">
                  <c:v>272.80865971671301</c:v>
                </c:pt>
                <c:pt idx="10">
                  <c:v>227.51089480528049</c:v>
                </c:pt>
                <c:pt idx="11">
                  <c:v>206.46396905471795</c:v>
                </c:pt>
                <c:pt idx="12">
                  <c:v>233.91660749038317</c:v>
                </c:pt>
                <c:pt idx="13">
                  <c:v>239.69822713638536</c:v>
                </c:pt>
                <c:pt idx="14">
                  <c:v>225.94160191699515</c:v>
                </c:pt>
                <c:pt idx="15">
                  <c:v>222.43502904282701</c:v>
                </c:pt>
                <c:pt idx="16">
                  <c:v>221.01561863248989</c:v>
                </c:pt>
                <c:pt idx="17">
                  <c:v>222.43709780702773</c:v>
                </c:pt>
                <c:pt idx="18">
                  <c:v>180.30503453708275</c:v>
                </c:pt>
                <c:pt idx="19">
                  <c:v>222.70135344835126</c:v>
                </c:pt>
                <c:pt idx="20">
                  <c:v>229.63381028572977</c:v>
                </c:pt>
                <c:pt idx="21">
                  <c:v>192.17853555606783</c:v>
                </c:pt>
                <c:pt idx="22">
                  <c:v>245.01673558589351</c:v>
                </c:pt>
                <c:pt idx="23">
                  <c:v>225.07534432089585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6D-4858-9777-E3DFE743B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486863"/>
        <c:axId val="831375967"/>
      </c:scatterChart>
      <c:valAx>
        <c:axId val="1089486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NDVI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1375967"/>
        <c:crosses val="autoZero"/>
        <c:crossBetween val="midCat"/>
      </c:valAx>
      <c:valAx>
        <c:axId val="831375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Biomassa Lapangan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9486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Regresi Polinomial</a:t>
            </a:r>
          </a:p>
        </c:rich>
      </c:tx>
      <c:layout>
        <c:manualLayout>
          <c:xMode val="edge"/>
          <c:yMode val="edge"/>
          <c:x val="0.2339660517607367"/>
          <c:y val="2.7777671596231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3903822654542705"/>
                  <c:y val="-0.179855862605558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'Sampel Mangrove Genap'!$D$37:$D$60</c:f>
              <c:numCache>
                <c:formatCode>General</c:formatCode>
                <c:ptCount val="24"/>
                <c:pt idx="0">
                  <c:v>0.47302</c:v>
                </c:pt>
                <c:pt idx="1">
                  <c:v>0.48738999999999999</c:v>
                </c:pt>
                <c:pt idx="2">
                  <c:v>0.56365799999999999</c:v>
                </c:pt>
                <c:pt idx="3">
                  <c:v>0.53691299999999997</c:v>
                </c:pt>
                <c:pt idx="4">
                  <c:v>0.50407400000000002</c:v>
                </c:pt>
                <c:pt idx="5">
                  <c:v>0.54244700000000001</c:v>
                </c:pt>
                <c:pt idx="6">
                  <c:v>0.57196100000000005</c:v>
                </c:pt>
                <c:pt idx="7">
                  <c:v>0.55779100000000004</c:v>
                </c:pt>
                <c:pt idx="8">
                  <c:v>0.54244700000000001</c:v>
                </c:pt>
                <c:pt idx="9">
                  <c:v>0.59789700000000001</c:v>
                </c:pt>
                <c:pt idx="10">
                  <c:v>0.57993499999999998</c:v>
                </c:pt>
                <c:pt idx="11">
                  <c:v>0.54774100000000003</c:v>
                </c:pt>
                <c:pt idx="12">
                  <c:v>0.57741600000000004</c:v>
                </c:pt>
                <c:pt idx="13">
                  <c:v>0.57458100000000001</c:v>
                </c:pt>
                <c:pt idx="14">
                  <c:v>0.57993499999999998</c:v>
                </c:pt>
                <c:pt idx="15">
                  <c:v>0.56193499999999996</c:v>
                </c:pt>
                <c:pt idx="16">
                  <c:v>0.56068499999999999</c:v>
                </c:pt>
                <c:pt idx="17">
                  <c:v>0.565218</c:v>
                </c:pt>
                <c:pt idx="18">
                  <c:v>0.454926</c:v>
                </c:pt>
                <c:pt idx="19">
                  <c:v>0.56396400000000002</c:v>
                </c:pt>
                <c:pt idx="20">
                  <c:v>0.57120700000000002</c:v>
                </c:pt>
                <c:pt idx="21">
                  <c:v>0.493365</c:v>
                </c:pt>
                <c:pt idx="22">
                  <c:v>0.59724699999999997</c:v>
                </c:pt>
                <c:pt idx="23">
                  <c:v>0.56546700000000005</c:v>
                </c:pt>
              </c:numCache>
            </c:numRef>
          </c:xVal>
          <c:yVal>
            <c:numRef>
              <c:f>'Sampel Mangrove Genap'!$G$37:$G$60</c:f>
              <c:numCache>
                <c:formatCode>General</c:formatCode>
                <c:ptCount val="24"/>
                <c:pt idx="0">
                  <c:v>112.49876922448647</c:v>
                </c:pt>
                <c:pt idx="1">
                  <c:v>163.61922874323477</c:v>
                </c:pt>
                <c:pt idx="2">
                  <c:v>216.08455569109137</c:v>
                </c:pt>
                <c:pt idx="3">
                  <c:v>205.56872101962031</c:v>
                </c:pt>
                <c:pt idx="4">
                  <c:v>185.76413683317787</c:v>
                </c:pt>
                <c:pt idx="5">
                  <c:v>210.34571606964175</c:v>
                </c:pt>
                <c:pt idx="6">
                  <c:v>225.7931478849128</c:v>
                </c:pt>
                <c:pt idx="7">
                  <c:v>212.39269413534348</c:v>
                </c:pt>
                <c:pt idx="8">
                  <c:v>210.63703543488489</c:v>
                </c:pt>
                <c:pt idx="9">
                  <c:v>272.80865971671301</c:v>
                </c:pt>
                <c:pt idx="10">
                  <c:v>227.51089480528049</c:v>
                </c:pt>
                <c:pt idx="11">
                  <c:v>206.46396905471795</c:v>
                </c:pt>
                <c:pt idx="12">
                  <c:v>233.91660749038317</c:v>
                </c:pt>
                <c:pt idx="13">
                  <c:v>239.69822713638536</c:v>
                </c:pt>
                <c:pt idx="14">
                  <c:v>225.94160191699515</c:v>
                </c:pt>
                <c:pt idx="15">
                  <c:v>222.43502904282701</c:v>
                </c:pt>
                <c:pt idx="16">
                  <c:v>221.01561863248989</c:v>
                </c:pt>
                <c:pt idx="17">
                  <c:v>222.43709780702773</c:v>
                </c:pt>
                <c:pt idx="18">
                  <c:v>180.30503453708275</c:v>
                </c:pt>
                <c:pt idx="19">
                  <c:v>222.70135344835126</c:v>
                </c:pt>
                <c:pt idx="20">
                  <c:v>229.63381028572977</c:v>
                </c:pt>
                <c:pt idx="21">
                  <c:v>192.17853555606783</c:v>
                </c:pt>
                <c:pt idx="22">
                  <c:v>245.01673558589351</c:v>
                </c:pt>
                <c:pt idx="23">
                  <c:v>225.07534432089585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2E-4746-82F5-9EF845B9F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212463"/>
        <c:axId val="270302975"/>
      </c:scatterChart>
      <c:valAx>
        <c:axId val="852212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NDVI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0302975"/>
        <c:crosses val="autoZero"/>
        <c:crossBetween val="midCat"/>
      </c:valAx>
      <c:valAx>
        <c:axId val="27030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Biomassa Lapangan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52212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Regresi Eksponensial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0.13837775324885182"/>
                  <c:y val="-0.188429571303587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'Sampel Mangrove Genap'!$D$37:$D$60</c:f>
              <c:numCache>
                <c:formatCode>General</c:formatCode>
                <c:ptCount val="24"/>
                <c:pt idx="0">
                  <c:v>0.47302</c:v>
                </c:pt>
                <c:pt idx="1">
                  <c:v>0.48738999999999999</c:v>
                </c:pt>
                <c:pt idx="2">
                  <c:v>0.56365799999999999</c:v>
                </c:pt>
                <c:pt idx="3">
                  <c:v>0.53691299999999997</c:v>
                </c:pt>
                <c:pt idx="4">
                  <c:v>0.50407400000000002</c:v>
                </c:pt>
                <c:pt idx="5">
                  <c:v>0.54244700000000001</c:v>
                </c:pt>
                <c:pt idx="6">
                  <c:v>0.57196100000000005</c:v>
                </c:pt>
                <c:pt idx="7">
                  <c:v>0.55779100000000004</c:v>
                </c:pt>
                <c:pt idx="8">
                  <c:v>0.54244700000000001</c:v>
                </c:pt>
                <c:pt idx="9">
                  <c:v>0.59789700000000001</c:v>
                </c:pt>
                <c:pt idx="10">
                  <c:v>0.57993499999999998</c:v>
                </c:pt>
                <c:pt idx="11">
                  <c:v>0.54774100000000003</c:v>
                </c:pt>
                <c:pt idx="12">
                  <c:v>0.57741600000000004</c:v>
                </c:pt>
                <c:pt idx="13">
                  <c:v>0.57458100000000001</c:v>
                </c:pt>
                <c:pt idx="14">
                  <c:v>0.57993499999999998</c:v>
                </c:pt>
                <c:pt idx="15">
                  <c:v>0.56193499999999996</c:v>
                </c:pt>
                <c:pt idx="16">
                  <c:v>0.56068499999999999</c:v>
                </c:pt>
                <c:pt idx="17">
                  <c:v>0.565218</c:v>
                </c:pt>
                <c:pt idx="18">
                  <c:v>0.454926</c:v>
                </c:pt>
                <c:pt idx="19">
                  <c:v>0.56396400000000002</c:v>
                </c:pt>
                <c:pt idx="20">
                  <c:v>0.57120700000000002</c:v>
                </c:pt>
                <c:pt idx="21">
                  <c:v>0.493365</c:v>
                </c:pt>
                <c:pt idx="22">
                  <c:v>0.59724699999999997</c:v>
                </c:pt>
                <c:pt idx="23">
                  <c:v>0.56546700000000005</c:v>
                </c:pt>
              </c:numCache>
            </c:numRef>
          </c:xVal>
          <c:yVal>
            <c:numRef>
              <c:f>'Sampel Mangrove Genap'!$G$37:$G$60</c:f>
              <c:numCache>
                <c:formatCode>General</c:formatCode>
                <c:ptCount val="24"/>
                <c:pt idx="0">
                  <c:v>112.49876922448647</c:v>
                </c:pt>
                <c:pt idx="1">
                  <c:v>163.61922874323477</c:v>
                </c:pt>
                <c:pt idx="2">
                  <c:v>216.08455569109137</c:v>
                </c:pt>
                <c:pt idx="3">
                  <c:v>205.56872101962031</c:v>
                </c:pt>
                <c:pt idx="4">
                  <c:v>185.76413683317787</c:v>
                </c:pt>
                <c:pt idx="5">
                  <c:v>210.34571606964175</c:v>
                </c:pt>
                <c:pt idx="6">
                  <c:v>225.7931478849128</c:v>
                </c:pt>
                <c:pt idx="7">
                  <c:v>212.39269413534348</c:v>
                </c:pt>
                <c:pt idx="8">
                  <c:v>210.63703543488489</c:v>
                </c:pt>
                <c:pt idx="9">
                  <c:v>272.80865971671301</c:v>
                </c:pt>
                <c:pt idx="10">
                  <c:v>227.51089480528049</c:v>
                </c:pt>
                <c:pt idx="11">
                  <c:v>206.46396905471795</c:v>
                </c:pt>
                <c:pt idx="12">
                  <c:v>233.91660749038317</c:v>
                </c:pt>
                <c:pt idx="13">
                  <c:v>239.69822713638536</c:v>
                </c:pt>
                <c:pt idx="14">
                  <c:v>225.94160191699515</c:v>
                </c:pt>
                <c:pt idx="15">
                  <c:v>222.43502904282701</c:v>
                </c:pt>
                <c:pt idx="16">
                  <c:v>221.01561863248989</c:v>
                </c:pt>
                <c:pt idx="17">
                  <c:v>222.43709780702773</c:v>
                </c:pt>
                <c:pt idx="18">
                  <c:v>180.30503453708275</c:v>
                </c:pt>
                <c:pt idx="19">
                  <c:v>222.70135344835126</c:v>
                </c:pt>
                <c:pt idx="20">
                  <c:v>229.63381028572977</c:v>
                </c:pt>
                <c:pt idx="21">
                  <c:v>192.17853555606783</c:v>
                </c:pt>
                <c:pt idx="22">
                  <c:v>245.01673558589351</c:v>
                </c:pt>
                <c:pt idx="23">
                  <c:v>225.07534432089585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42-4494-8536-5A5D0966E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753759"/>
        <c:axId val="886612479"/>
      </c:scatterChart>
      <c:valAx>
        <c:axId val="1344753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NDVI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86612479"/>
        <c:crosses val="autoZero"/>
        <c:crossBetween val="midCat"/>
      </c:valAx>
      <c:valAx>
        <c:axId val="88661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Biomassa Lapangan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4475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418539</xdr:colOff>
      <xdr:row>25</xdr:row>
      <xdr:rowOff>163606</xdr:rowOff>
    </xdr:from>
    <xdr:to>
      <xdr:col>16</xdr:col>
      <xdr:colOff>118222</xdr:colOff>
      <xdr:row>36</xdr:row>
      <xdr:rowOff>4482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A37C53-C7CE-443C-B7E8-E0E40BB4D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432827</xdr:colOff>
      <xdr:row>36</xdr:row>
      <xdr:rowOff>59390</xdr:rowOff>
    </xdr:from>
    <xdr:to>
      <xdr:col>16</xdr:col>
      <xdr:colOff>128027</xdr:colOff>
      <xdr:row>51</xdr:row>
      <xdr:rowOff>34737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8ED952-68A1-4665-991A-2A139E96E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442072</xdr:colOff>
      <xdr:row>51</xdr:row>
      <xdr:rowOff>95810</xdr:rowOff>
    </xdr:from>
    <xdr:to>
      <xdr:col>16</xdr:col>
      <xdr:colOff>137272</xdr:colOff>
      <xdr:row>65</xdr:row>
      <xdr:rowOff>15128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B1CE04-A7FB-4260-B6AE-0A53BC1F7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5B24C-AAB0-4A1E-BAC1-C3308DDB6465}">
  <dimension ref="A1:H60"/>
  <sheetViews>
    <sheetView tabSelected="1" zoomScale="85" zoomScaleNormal="85" workbookViewId="0">
      <selection activeCell="E6" sqref="E6"/>
    </sheetView>
  </sheetViews>
  <sheetFormatPr defaultRowHeight="15" x14ac:dyDescent="0.25"/>
  <cols>
    <col min="1" max="1" width="11.85546875" bestFit="1" customWidth="1"/>
    <col min="2" max="2" width="11.42578125" bestFit="1" customWidth="1"/>
    <col min="3" max="3" width="12" bestFit="1" customWidth="1"/>
    <col min="4" max="4" width="12.28515625" bestFit="1" customWidth="1"/>
    <col min="5" max="5" width="19.140625" bestFit="1" customWidth="1"/>
    <col min="6" max="6" width="15.7109375" customWidth="1"/>
    <col min="7" max="7" width="12.28515625" bestFit="1" customWidth="1"/>
    <col min="8" max="8" width="15.140625" customWidth="1"/>
  </cols>
  <sheetData>
    <row r="1" spans="1:8" x14ac:dyDescent="0.25">
      <c r="A1" s="4" t="s">
        <v>42</v>
      </c>
      <c r="B1" s="4" t="s">
        <v>0</v>
      </c>
      <c r="C1" s="4" t="s">
        <v>1</v>
      </c>
      <c r="D1" s="4" t="s">
        <v>47</v>
      </c>
      <c r="E1" s="4" t="s">
        <v>48</v>
      </c>
      <c r="F1" s="4" t="s">
        <v>2</v>
      </c>
      <c r="G1" s="4" t="s">
        <v>3</v>
      </c>
    </row>
    <row r="2" spans="1:8" x14ac:dyDescent="0.25">
      <c r="A2" s="4" t="s">
        <v>4</v>
      </c>
      <c r="B2" s="5">
        <v>587915.62600000005</v>
      </c>
      <c r="C2" s="5">
        <v>9368621.7489999998</v>
      </c>
      <c r="D2" s="5">
        <f t="shared" ref="D2:D25" si="0">G37</f>
        <v>112.49876922448647</v>
      </c>
      <c r="E2" s="5">
        <f t="shared" ref="E2:E25" si="1">H37</f>
        <v>162.18722222222223</v>
      </c>
      <c r="F2" s="5">
        <f t="shared" ref="F2:F25" si="2">D2-E2</f>
        <v>-49.688452997735766</v>
      </c>
      <c r="G2" s="5">
        <f t="shared" ref="G2:G25" si="3">F2^2</f>
        <v>2468.9423613081963</v>
      </c>
      <c r="H2" s="1"/>
    </row>
    <row r="3" spans="1:8" x14ac:dyDescent="0.25">
      <c r="A3" s="4" t="s">
        <v>5</v>
      </c>
      <c r="B3" s="5">
        <v>587947.34600000002</v>
      </c>
      <c r="C3" s="5">
        <v>9368737.7850000001</v>
      </c>
      <c r="D3" s="5">
        <f t="shared" si="0"/>
        <v>163.61922874323477</v>
      </c>
      <c r="E3" s="5">
        <f t="shared" si="1"/>
        <v>168.57910200000001</v>
      </c>
      <c r="F3" s="5">
        <f t="shared" si="2"/>
        <v>-4.9598732567652348</v>
      </c>
      <c r="G3" s="5">
        <f t="shared" si="3"/>
        <v>24.600342723174975</v>
      </c>
      <c r="H3" s="1"/>
    </row>
    <row r="4" spans="1:8" x14ac:dyDescent="0.25">
      <c r="A4" s="4" t="s">
        <v>6</v>
      </c>
      <c r="B4" s="5">
        <v>587987.92500000005</v>
      </c>
      <c r="C4" s="5">
        <v>9368773.4370000008</v>
      </c>
      <c r="D4" s="5">
        <f t="shared" si="0"/>
        <v>216.08455569109137</v>
      </c>
      <c r="E4" s="5">
        <f t="shared" si="1"/>
        <v>221.376465</v>
      </c>
      <c r="F4" s="5">
        <f t="shared" si="2"/>
        <v>-5.2919093089086289</v>
      </c>
      <c r="G4" s="5">
        <f t="shared" si="3"/>
        <v>28.004304133713802</v>
      </c>
      <c r="H4" s="1"/>
    </row>
    <row r="5" spans="1:8" x14ac:dyDescent="0.25">
      <c r="A5" s="4" t="s">
        <v>7</v>
      </c>
      <c r="B5" s="5">
        <v>588004.36800000002</v>
      </c>
      <c r="C5" s="5">
        <v>9368812.2180000003</v>
      </c>
      <c r="D5" s="5">
        <f t="shared" si="0"/>
        <v>205.56872101962031</v>
      </c>
      <c r="E5" s="5">
        <f t="shared" si="1"/>
        <v>199.70730599999999</v>
      </c>
      <c r="F5" s="5">
        <f t="shared" si="2"/>
        <v>5.8614150196203241</v>
      </c>
      <c r="G5" s="5">
        <f t="shared" si="3"/>
        <v>34.356186032230724</v>
      </c>
      <c r="H5" s="1"/>
    </row>
    <row r="6" spans="1:8" x14ac:dyDescent="0.25">
      <c r="A6" s="4" t="s">
        <v>8</v>
      </c>
      <c r="B6" s="5">
        <v>588014.49699999997</v>
      </c>
      <c r="C6" s="5">
        <v>9368849.6809999999</v>
      </c>
      <c r="D6" s="5">
        <f t="shared" si="0"/>
        <v>185.76413683317787</v>
      </c>
      <c r="E6" s="5">
        <f t="shared" si="1"/>
        <v>177.76110800000001</v>
      </c>
      <c r="F6" s="5">
        <f t="shared" si="2"/>
        <v>8.003028833177865</v>
      </c>
      <c r="G6" s="5">
        <f t="shared" si="3"/>
        <v>64.04847050467626</v>
      </c>
      <c r="H6" s="1"/>
    </row>
    <row r="7" spans="1:8" x14ac:dyDescent="0.25">
      <c r="A7" s="4" t="s">
        <v>9</v>
      </c>
      <c r="B7" s="5">
        <v>587976.97900000005</v>
      </c>
      <c r="C7" s="5">
        <v>9368865.7630000003</v>
      </c>
      <c r="D7" s="5">
        <f t="shared" si="0"/>
        <v>210.34571606964175</v>
      </c>
      <c r="E7" s="5">
        <f t="shared" si="1"/>
        <v>203.91108700000001</v>
      </c>
      <c r="F7" s="5">
        <f t="shared" si="2"/>
        <v>6.4346290696417441</v>
      </c>
      <c r="G7" s="5">
        <f t="shared" si="3"/>
        <v>41.404451263878578</v>
      </c>
      <c r="H7" s="1"/>
    </row>
    <row r="8" spans="1:8" x14ac:dyDescent="0.25">
      <c r="A8" s="4" t="s">
        <v>10</v>
      </c>
      <c r="B8" s="5">
        <v>587956.13100000005</v>
      </c>
      <c r="C8" s="5">
        <v>9368844.5659999996</v>
      </c>
      <c r="D8" s="5">
        <f t="shared" si="0"/>
        <v>225.7931478849128</v>
      </c>
      <c r="E8" s="5">
        <f t="shared" si="1"/>
        <v>228.79608200000001</v>
      </c>
      <c r="F8" s="5">
        <f t="shared" si="2"/>
        <v>-3.0029341150872142</v>
      </c>
      <c r="G8" s="5">
        <f t="shared" si="3"/>
        <v>9.0176132995546308</v>
      </c>
      <c r="H8" s="1"/>
    </row>
    <row r="9" spans="1:8" x14ac:dyDescent="0.25">
      <c r="A9" s="4" t="s">
        <v>11</v>
      </c>
      <c r="B9" s="5">
        <v>587972.62100000004</v>
      </c>
      <c r="C9" s="5">
        <v>9368837.1359999999</v>
      </c>
      <c r="D9" s="5">
        <f t="shared" si="0"/>
        <v>212.39269413534348</v>
      </c>
      <c r="E9" s="5">
        <f t="shared" si="1"/>
        <v>216.33085600000001</v>
      </c>
      <c r="F9" s="5">
        <f t="shared" si="2"/>
        <v>-3.9381618646565357</v>
      </c>
      <c r="G9" s="5">
        <f t="shared" si="3"/>
        <v>15.509118872235042</v>
      </c>
      <c r="H9" s="1"/>
    </row>
    <row r="10" spans="1:8" x14ac:dyDescent="0.25">
      <c r="A10" s="4" t="s">
        <v>12</v>
      </c>
      <c r="B10" s="5">
        <v>587988.81700000004</v>
      </c>
      <c r="C10" s="5">
        <v>9368857.7870000005</v>
      </c>
      <c r="D10" s="5">
        <f t="shared" si="0"/>
        <v>210.63703543488489</v>
      </c>
      <c r="E10" s="5">
        <f t="shared" si="1"/>
        <v>203.91108700000001</v>
      </c>
      <c r="F10" s="5">
        <f t="shared" si="2"/>
        <v>6.7259484348848844</v>
      </c>
      <c r="G10" s="5">
        <f t="shared" si="3"/>
        <v>45.238382348730426</v>
      </c>
      <c r="H10" s="1"/>
    </row>
    <row r="11" spans="1:8" x14ac:dyDescent="0.25">
      <c r="A11" s="4" t="s">
        <v>13</v>
      </c>
      <c r="B11" s="5">
        <v>587952.33299999998</v>
      </c>
      <c r="C11" s="5">
        <v>9368901.0629999992</v>
      </c>
      <c r="D11" s="5">
        <f t="shared" si="0"/>
        <v>272.80865971671301</v>
      </c>
      <c r="E11" s="5">
        <f t="shared" si="1"/>
        <v>254.08989</v>
      </c>
      <c r="F11" s="5">
        <f t="shared" si="2"/>
        <v>18.718769716713012</v>
      </c>
      <c r="G11" s="5">
        <f t="shared" si="3"/>
        <v>350.39233970733216</v>
      </c>
      <c r="H11" s="1"/>
    </row>
    <row r="12" spans="1:8" x14ac:dyDescent="0.25">
      <c r="A12" s="4" t="s">
        <v>14</v>
      </c>
      <c r="B12" s="5">
        <v>587949.41</v>
      </c>
      <c r="C12" s="5">
        <v>9368871.6199999992</v>
      </c>
      <c r="D12" s="5">
        <f t="shared" si="0"/>
        <v>227.51089480528049</v>
      </c>
      <c r="E12" s="5">
        <f t="shared" si="1"/>
        <v>218.18499800000001</v>
      </c>
      <c r="F12" s="5">
        <f t="shared" si="2"/>
        <v>9.3258968052804789</v>
      </c>
      <c r="G12" s="5">
        <f t="shared" si="3"/>
        <v>86.972351222740642</v>
      </c>
      <c r="H12" s="1"/>
    </row>
    <row r="13" spans="1:8" x14ac:dyDescent="0.25">
      <c r="A13" s="4" t="s">
        <v>15</v>
      </c>
      <c r="B13" s="5">
        <v>587929.41</v>
      </c>
      <c r="C13" s="5">
        <v>9368871.6199999992</v>
      </c>
      <c r="D13" s="5">
        <f t="shared" si="0"/>
        <v>206.46396905471795</v>
      </c>
      <c r="E13" s="5">
        <f t="shared" si="1"/>
        <v>209.551254</v>
      </c>
      <c r="F13" s="5">
        <f t="shared" si="2"/>
        <v>-3.0872849452820503</v>
      </c>
      <c r="G13" s="5">
        <f t="shared" si="3"/>
        <v>9.5313283333651917</v>
      </c>
      <c r="H13" s="1"/>
    </row>
    <row r="14" spans="1:8" x14ac:dyDescent="0.25">
      <c r="A14" s="4" t="s">
        <v>16</v>
      </c>
      <c r="B14" s="5">
        <v>587929.41</v>
      </c>
      <c r="C14" s="5">
        <v>9368831.6199999992</v>
      </c>
      <c r="D14" s="5">
        <f t="shared" si="0"/>
        <v>233.91660749038317</v>
      </c>
      <c r="E14" s="5">
        <f t="shared" si="1"/>
        <v>184.907974</v>
      </c>
      <c r="F14" s="5">
        <f t="shared" si="2"/>
        <v>49.008633490383176</v>
      </c>
      <c r="G14" s="5">
        <f t="shared" si="3"/>
        <v>2401.8461565947073</v>
      </c>
      <c r="H14" s="1"/>
    </row>
    <row r="15" spans="1:8" x14ac:dyDescent="0.25">
      <c r="A15" s="4" t="s">
        <v>17</v>
      </c>
      <c r="B15" s="5">
        <v>587949.41</v>
      </c>
      <c r="C15" s="5">
        <v>9368831.6199999992</v>
      </c>
      <c r="D15" s="5">
        <f t="shared" si="0"/>
        <v>239.69822713638536</v>
      </c>
      <c r="E15" s="5">
        <f t="shared" si="1"/>
        <v>247.93847700000001</v>
      </c>
      <c r="F15" s="5">
        <f t="shared" si="2"/>
        <v>-8.2402498636146504</v>
      </c>
      <c r="G15" s="5">
        <f t="shared" si="3"/>
        <v>67.901717814801259</v>
      </c>
      <c r="H15" s="1"/>
    </row>
    <row r="16" spans="1:8" x14ac:dyDescent="0.25">
      <c r="A16" s="4" t="s">
        <v>18</v>
      </c>
      <c r="B16" s="5">
        <v>587949.41</v>
      </c>
      <c r="C16" s="5">
        <v>9368871.6199999992</v>
      </c>
      <c r="D16" s="5">
        <f t="shared" si="0"/>
        <v>225.94160191699515</v>
      </c>
      <c r="E16" s="5">
        <f t="shared" si="1"/>
        <v>218.18499800000001</v>
      </c>
      <c r="F16" s="5">
        <f t="shared" si="2"/>
        <v>7.7566039169951466</v>
      </c>
      <c r="G16" s="5">
        <f t="shared" si="3"/>
        <v>60.164904325144448</v>
      </c>
      <c r="H16" s="1"/>
    </row>
    <row r="17" spans="1:8" x14ac:dyDescent="0.25">
      <c r="A17" s="4" t="s">
        <v>19</v>
      </c>
      <c r="B17" s="5">
        <v>587949.41</v>
      </c>
      <c r="C17" s="5">
        <v>9368891.6199999992</v>
      </c>
      <c r="D17" s="5">
        <f t="shared" si="0"/>
        <v>222.43502904282701</v>
      </c>
      <c r="E17" s="5">
        <f t="shared" si="1"/>
        <v>208.66781599999999</v>
      </c>
      <c r="F17" s="5">
        <f t="shared" si="2"/>
        <v>13.767213042827024</v>
      </c>
      <c r="G17" s="5">
        <f t="shared" si="3"/>
        <v>189.53615496658651</v>
      </c>
      <c r="H17" s="1"/>
    </row>
    <row r="18" spans="1:8" x14ac:dyDescent="0.25">
      <c r="A18" s="4" t="s">
        <v>20</v>
      </c>
      <c r="B18" s="5">
        <v>587889.41</v>
      </c>
      <c r="C18" s="5">
        <v>9368891.6199999992</v>
      </c>
      <c r="D18" s="5">
        <f t="shared" si="0"/>
        <v>221.01561863248989</v>
      </c>
      <c r="E18" s="5">
        <f t="shared" si="1"/>
        <v>197.10334800000001</v>
      </c>
      <c r="F18" s="5">
        <f t="shared" si="2"/>
        <v>23.912270632489879</v>
      </c>
      <c r="G18" s="5">
        <f t="shared" si="3"/>
        <v>571.79668680143789</v>
      </c>
      <c r="H18" s="1"/>
    </row>
    <row r="19" spans="1:8" x14ac:dyDescent="0.25">
      <c r="A19" s="4" t="s">
        <v>21</v>
      </c>
      <c r="B19" s="5">
        <v>587889.41</v>
      </c>
      <c r="C19" s="5">
        <v>9368931.6199999992</v>
      </c>
      <c r="D19" s="5">
        <f t="shared" si="0"/>
        <v>222.43709780702773</v>
      </c>
      <c r="E19" s="5">
        <f t="shared" si="1"/>
        <v>154.512665</v>
      </c>
      <c r="F19" s="5">
        <f t="shared" si="2"/>
        <v>67.924432807027728</v>
      </c>
      <c r="G19" s="5">
        <f t="shared" si="3"/>
        <v>4613.7285721564249</v>
      </c>
      <c r="H19" s="1"/>
    </row>
    <row r="20" spans="1:8" x14ac:dyDescent="0.25">
      <c r="A20" s="4" t="s">
        <v>22</v>
      </c>
      <c r="B20" s="5">
        <v>587869.41</v>
      </c>
      <c r="C20" s="5">
        <v>9368951.6199999992</v>
      </c>
      <c r="D20" s="5">
        <f t="shared" si="0"/>
        <v>180.30503453708275</v>
      </c>
      <c r="E20" s="5">
        <f t="shared" si="1"/>
        <v>189.92082199999999</v>
      </c>
      <c r="F20" s="5">
        <f t="shared" si="2"/>
        <v>-9.6157874629172397</v>
      </c>
      <c r="G20" s="5">
        <f t="shared" si="3"/>
        <v>92.463368531996366</v>
      </c>
      <c r="H20" s="1"/>
    </row>
    <row r="21" spans="1:8" x14ac:dyDescent="0.25">
      <c r="A21" s="4" t="s">
        <v>23</v>
      </c>
      <c r="B21" s="5">
        <v>587869.41</v>
      </c>
      <c r="C21" s="5">
        <v>9368891.6199999992</v>
      </c>
      <c r="D21" s="5">
        <f t="shared" si="0"/>
        <v>222.70135344835126</v>
      </c>
      <c r="E21" s="5">
        <f t="shared" si="1"/>
        <v>262.31051600000001</v>
      </c>
      <c r="F21" s="5">
        <f t="shared" si="2"/>
        <v>-39.609162551648751</v>
      </c>
      <c r="G21" s="5">
        <f t="shared" si="3"/>
        <v>1568.8857580429337</v>
      </c>
      <c r="H21" s="1"/>
    </row>
    <row r="22" spans="1:8" x14ac:dyDescent="0.25">
      <c r="A22" s="4" t="s">
        <v>24</v>
      </c>
      <c r="B22" s="5">
        <v>587889.41</v>
      </c>
      <c r="C22" s="5">
        <v>9368831.6199999992</v>
      </c>
      <c r="D22" s="5">
        <f t="shared" si="0"/>
        <v>229.63381028572977</v>
      </c>
      <c r="E22" s="5">
        <f t="shared" si="1"/>
        <v>234.51966899999999</v>
      </c>
      <c r="F22" s="5">
        <f t="shared" si="2"/>
        <v>-4.8858587142702277</v>
      </c>
      <c r="G22" s="5">
        <f t="shared" si="3"/>
        <v>23.871615375810322</v>
      </c>
      <c r="H22" s="1"/>
    </row>
    <row r="23" spans="1:8" x14ac:dyDescent="0.25">
      <c r="A23" s="4" t="s">
        <v>25</v>
      </c>
      <c r="B23" s="5">
        <v>587889.41</v>
      </c>
      <c r="C23" s="5">
        <v>9368811.6199999992</v>
      </c>
      <c r="D23" s="5">
        <f t="shared" si="0"/>
        <v>192.17853555606783</v>
      </c>
      <c r="E23" s="5">
        <f t="shared" si="1"/>
        <v>143.29141200000001</v>
      </c>
      <c r="F23" s="5">
        <f t="shared" si="2"/>
        <v>48.88712355606782</v>
      </c>
      <c r="G23" s="5">
        <f t="shared" si="3"/>
        <v>2389.950849586241</v>
      </c>
      <c r="H23" s="1"/>
    </row>
    <row r="24" spans="1:8" x14ac:dyDescent="0.25">
      <c r="A24" s="4" t="s">
        <v>26</v>
      </c>
      <c r="B24" s="5">
        <v>587929.41</v>
      </c>
      <c r="C24" s="5">
        <v>9368811.6199999992</v>
      </c>
      <c r="D24" s="5">
        <f t="shared" si="0"/>
        <v>245.01673558589351</v>
      </c>
      <c r="E24" s="5">
        <f t="shared" si="1"/>
        <v>219.677795</v>
      </c>
      <c r="F24" s="5">
        <f t="shared" si="2"/>
        <v>25.338940585893511</v>
      </c>
      <c r="G24" s="5">
        <f t="shared" si="3"/>
        <v>642.06191001544141</v>
      </c>
      <c r="H24" s="1"/>
    </row>
    <row r="25" spans="1:8" x14ac:dyDescent="0.25">
      <c r="A25" s="4" t="s">
        <v>27</v>
      </c>
      <c r="B25" s="5">
        <v>587889.41</v>
      </c>
      <c r="C25" s="6">
        <v>9368671.6199999992</v>
      </c>
      <c r="D25" s="6">
        <f t="shared" si="0"/>
        <v>225.07534432089585</v>
      </c>
      <c r="E25" s="6">
        <f t="shared" si="1"/>
        <v>220.30943300000001</v>
      </c>
      <c r="F25" s="6">
        <f t="shared" si="2"/>
        <v>4.7659113208958388</v>
      </c>
      <c r="G25" s="6">
        <f t="shared" si="3"/>
        <v>22.71391071864312</v>
      </c>
      <c r="H25" s="1"/>
    </row>
    <row r="26" spans="1:8" x14ac:dyDescent="0.25">
      <c r="C26" s="8" t="s">
        <v>28</v>
      </c>
      <c r="D26" s="8">
        <f>AVERAGE(D2:D25)</f>
        <v>212.91010518221813</v>
      </c>
      <c r="E26" s="8"/>
      <c r="F26" s="8"/>
      <c r="G26" s="8">
        <f>SUM(G2:G25)</f>
        <v>15822.938854679998</v>
      </c>
      <c r="H26" s="1"/>
    </row>
    <row r="27" spans="1:8" x14ac:dyDescent="0.25">
      <c r="C27" s="8" t="s">
        <v>29</v>
      </c>
      <c r="D27" s="8">
        <f>STDEV(D2:D25)</f>
        <v>30.89717266480941</v>
      </c>
      <c r="E27" s="8"/>
      <c r="F27" s="8"/>
      <c r="G27" s="8">
        <f>G26/23-2</f>
        <v>685.95386324695642</v>
      </c>
      <c r="H27" s="1"/>
    </row>
    <row r="28" spans="1:8" x14ac:dyDescent="0.25">
      <c r="C28" s="8" t="s">
        <v>30</v>
      </c>
      <c r="D28" s="8">
        <f>CONFIDENCE(0.05,D27,23)</f>
        <v>12.627079444465537</v>
      </c>
      <c r="E28" s="8"/>
      <c r="F28" s="8" t="s">
        <v>31</v>
      </c>
      <c r="G28" s="8">
        <f>SQRT(G27)</f>
        <v>26.190720937900057</v>
      </c>
      <c r="H28" s="1"/>
    </row>
    <row r="29" spans="1:8" x14ac:dyDescent="0.25">
      <c r="C29" s="8" t="s">
        <v>32</v>
      </c>
      <c r="D29" s="8">
        <f>D26+D28</f>
        <v>225.53718462668365</v>
      </c>
      <c r="E29" s="8"/>
      <c r="F29" s="8"/>
      <c r="G29" s="8"/>
      <c r="H29" s="3"/>
    </row>
    <row r="30" spans="1:8" x14ac:dyDescent="0.25">
      <c r="C30" s="8" t="s">
        <v>33</v>
      </c>
      <c r="D30" s="8">
        <f>D26-D28</f>
        <v>200.28302573775261</v>
      </c>
      <c r="E30" s="8"/>
      <c r="F30" s="8"/>
      <c r="G30" s="8"/>
      <c r="H30" s="3"/>
    </row>
    <row r="31" spans="1:8" x14ac:dyDescent="0.25">
      <c r="C31" s="8" t="s">
        <v>34</v>
      </c>
      <c r="D31" s="8">
        <f>G28/D30*100</f>
        <v>13.076855036229466</v>
      </c>
      <c r="E31" s="8"/>
      <c r="F31" s="8"/>
      <c r="G31" s="8"/>
      <c r="H31" s="3"/>
    </row>
    <row r="32" spans="1:8" x14ac:dyDescent="0.25">
      <c r="C32" s="8" t="s">
        <v>35</v>
      </c>
      <c r="D32" s="8">
        <f>G28/D29*100</f>
        <v>11.612595493400244</v>
      </c>
      <c r="E32" s="8"/>
      <c r="F32" s="8"/>
      <c r="G32" s="8"/>
      <c r="H32" s="3"/>
    </row>
    <row r="33" spans="1:8" x14ac:dyDescent="0.25">
      <c r="C33" s="8" t="s">
        <v>36</v>
      </c>
      <c r="D33" s="8">
        <f>100-D32</f>
        <v>88.387404506599751</v>
      </c>
      <c r="E33" s="8"/>
      <c r="F33" s="8"/>
      <c r="G33" s="8"/>
      <c r="H33" s="3"/>
    </row>
    <row r="34" spans="1:8" x14ac:dyDescent="0.25">
      <c r="A34" s="2"/>
      <c r="B34" s="2"/>
      <c r="C34" s="8" t="s">
        <v>37</v>
      </c>
      <c r="D34" s="8">
        <f>100-D31</f>
        <v>86.92314496377054</v>
      </c>
      <c r="E34" s="8"/>
      <c r="F34" s="8"/>
      <c r="G34" s="8"/>
      <c r="H34" s="3"/>
    </row>
    <row r="35" spans="1:8" x14ac:dyDescent="0.25">
      <c r="A35" s="2"/>
      <c r="B35" s="2"/>
      <c r="C35" s="2"/>
      <c r="D35" s="2"/>
      <c r="E35" s="2"/>
      <c r="F35" s="2"/>
      <c r="G35" s="2"/>
      <c r="H35" s="1"/>
    </row>
    <row r="36" spans="1:8" ht="75" x14ac:dyDescent="0.25">
      <c r="A36" s="4" t="s">
        <v>38</v>
      </c>
      <c r="B36" s="4" t="s">
        <v>39</v>
      </c>
      <c r="C36" s="4" t="s">
        <v>40</v>
      </c>
      <c r="D36" s="4" t="s">
        <v>41</v>
      </c>
      <c r="E36" s="7" t="s">
        <v>43</v>
      </c>
      <c r="F36" s="7" t="s">
        <v>44</v>
      </c>
      <c r="G36" s="7" t="s">
        <v>45</v>
      </c>
      <c r="H36" s="7" t="s">
        <v>46</v>
      </c>
    </row>
    <row r="37" spans="1:8" x14ac:dyDescent="0.25">
      <c r="A37" s="4" t="s">
        <v>4</v>
      </c>
      <c r="B37" s="5">
        <v>587915.62600000005</v>
      </c>
      <c r="C37" s="5">
        <v>9368621.7489999998</v>
      </c>
      <c r="D37" s="5">
        <v>0.47302</v>
      </c>
      <c r="E37" s="5">
        <v>0.40499556920815127</v>
      </c>
      <c r="F37" s="5">
        <v>0.583874</v>
      </c>
      <c r="G37" s="9">
        <f>E37*(10000/36)</f>
        <v>112.49876922448647</v>
      </c>
      <c r="H37" s="9">
        <f>F37*(10000/36)</f>
        <v>162.18722222222223</v>
      </c>
    </row>
    <row r="38" spans="1:8" x14ac:dyDescent="0.25">
      <c r="A38" s="4" t="s">
        <v>5</v>
      </c>
      <c r="B38" s="5">
        <v>587947.34600000002</v>
      </c>
      <c r="C38" s="5">
        <v>9368737.7850000001</v>
      </c>
      <c r="D38" s="5">
        <v>0.48738999999999999</v>
      </c>
      <c r="E38" s="5">
        <v>0.58902922347564524</v>
      </c>
      <c r="F38" s="5">
        <v>0.60858900000000005</v>
      </c>
      <c r="G38" s="9">
        <f t="shared" ref="G38:G60" si="4">E38*(10000/36)</f>
        <v>163.61922874323477</v>
      </c>
      <c r="H38" s="9">
        <v>168.57910200000001</v>
      </c>
    </row>
    <row r="39" spans="1:8" x14ac:dyDescent="0.25">
      <c r="A39" s="4" t="s">
        <v>6</v>
      </c>
      <c r="B39" s="5">
        <v>587987.92500000005</v>
      </c>
      <c r="C39" s="5">
        <v>9368773.4370000008</v>
      </c>
      <c r="D39" s="5">
        <v>0.56365799999999999</v>
      </c>
      <c r="E39" s="5">
        <v>0.77790440048792897</v>
      </c>
      <c r="F39" s="5">
        <v>0.79919300000000004</v>
      </c>
      <c r="G39" s="9">
        <f t="shared" si="4"/>
        <v>216.08455569109137</v>
      </c>
      <c r="H39" s="9">
        <v>221.376465</v>
      </c>
    </row>
    <row r="40" spans="1:8" x14ac:dyDescent="0.25">
      <c r="A40" s="4" t="s">
        <v>7</v>
      </c>
      <c r="B40" s="5">
        <v>588004.36800000002</v>
      </c>
      <c r="C40" s="5">
        <v>9368812.2180000003</v>
      </c>
      <c r="D40" s="5">
        <v>0.53691299999999997</v>
      </c>
      <c r="E40" s="5">
        <v>0.74004739567063316</v>
      </c>
      <c r="F40" s="5">
        <v>0.72096499999999997</v>
      </c>
      <c r="G40" s="9">
        <f t="shared" si="4"/>
        <v>205.56872101962031</v>
      </c>
      <c r="H40" s="9">
        <v>199.70730599999999</v>
      </c>
    </row>
    <row r="41" spans="1:8" x14ac:dyDescent="0.25">
      <c r="A41" s="4" t="s">
        <v>8</v>
      </c>
      <c r="B41" s="5">
        <v>588014.49699999997</v>
      </c>
      <c r="C41" s="5">
        <v>9368849.6809999999</v>
      </c>
      <c r="D41" s="5">
        <v>0.50407400000000002</v>
      </c>
      <c r="E41" s="5">
        <v>0.66875089259944032</v>
      </c>
      <c r="F41" s="5">
        <v>0.641737</v>
      </c>
      <c r="G41" s="9">
        <f t="shared" si="4"/>
        <v>185.76413683317787</v>
      </c>
      <c r="H41" s="9">
        <v>177.76110800000001</v>
      </c>
    </row>
    <row r="42" spans="1:8" x14ac:dyDescent="0.25">
      <c r="A42" s="4" t="s">
        <v>9</v>
      </c>
      <c r="B42" s="5">
        <v>587976.97900000005</v>
      </c>
      <c r="C42" s="5">
        <v>9368865.7630000003</v>
      </c>
      <c r="D42" s="5">
        <v>0.54244700000000001</v>
      </c>
      <c r="E42" s="5">
        <v>0.75724457785071031</v>
      </c>
      <c r="F42" s="5">
        <v>0.73614100000000005</v>
      </c>
      <c r="G42" s="9">
        <f t="shared" si="4"/>
        <v>210.34571606964175</v>
      </c>
      <c r="H42" s="9">
        <v>203.91108700000001</v>
      </c>
    </row>
    <row r="43" spans="1:8" x14ac:dyDescent="0.25">
      <c r="A43" s="4" t="s">
        <v>10</v>
      </c>
      <c r="B43" s="5">
        <v>587956.13100000005</v>
      </c>
      <c r="C43" s="5">
        <v>9368844.5659999996</v>
      </c>
      <c r="D43" s="5">
        <v>0.57196100000000005</v>
      </c>
      <c r="E43" s="5">
        <v>0.81285533238568608</v>
      </c>
      <c r="F43" s="5">
        <v>0.82597900000000002</v>
      </c>
      <c r="G43" s="9">
        <f t="shared" si="4"/>
        <v>225.7931478849128</v>
      </c>
      <c r="H43" s="9">
        <v>228.79608200000001</v>
      </c>
    </row>
    <row r="44" spans="1:8" x14ac:dyDescent="0.25">
      <c r="A44" s="4" t="s">
        <v>11</v>
      </c>
      <c r="B44" s="5">
        <v>587972.62100000004</v>
      </c>
      <c r="C44" s="5">
        <v>9368837.1359999999</v>
      </c>
      <c r="D44" s="5">
        <v>0.55779100000000004</v>
      </c>
      <c r="E44" s="5">
        <v>0.76461369888723651</v>
      </c>
      <c r="F44" s="5">
        <v>0.78097799999999995</v>
      </c>
      <c r="G44" s="9">
        <f t="shared" si="4"/>
        <v>212.39269413534348</v>
      </c>
      <c r="H44" s="9">
        <v>216.33085600000001</v>
      </c>
    </row>
    <row r="45" spans="1:8" x14ac:dyDescent="0.25">
      <c r="A45" s="4" t="s">
        <v>12</v>
      </c>
      <c r="B45" s="5">
        <v>587988.81700000004</v>
      </c>
      <c r="C45" s="5">
        <v>9368857.7870000005</v>
      </c>
      <c r="D45" s="5">
        <v>0.54244700000000001</v>
      </c>
      <c r="E45" s="5">
        <v>0.75829332756558565</v>
      </c>
      <c r="F45" s="5">
        <v>0.73614100000000005</v>
      </c>
      <c r="G45" s="9">
        <f t="shared" si="4"/>
        <v>210.63703543488489</v>
      </c>
      <c r="H45" s="9">
        <v>203.91108700000001</v>
      </c>
    </row>
    <row r="46" spans="1:8" x14ac:dyDescent="0.25">
      <c r="A46" s="4" t="s">
        <v>13</v>
      </c>
      <c r="B46" s="5">
        <v>587952.33299999998</v>
      </c>
      <c r="C46" s="5">
        <v>9368901.0629999992</v>
      </c>
      <c r="D46" s="5">
        <v>0.59789700000000001</v>
      </c>
      <c r="E46" s="5">
        <v>0.98211117498016687</v>
      </c>
      <c r="F46" s="5">
        <v>0.917292</v>
      </c>
      <c r="G46" s="9">
        <f t="shared" si="4"/>
        <v>272.80865971671301</v>
      </c>
      <c r="H46" s="9">
        <v>254.08989</v>
      </c>
    </row>
    <row r="47" spans="1:8" x14ac:dyDescent="0.25">
      <c r="A47" s="4" t="s">
        <v>14</v>
      </c>
      <c r="B47" s="5">
        <v>587949.41</v>
      </c>
      <c r="C47" s="5">
        <v>9368871.6199999992</v>
      </c>
      <c r="D47" s="5">
        <v>0.57993499999999998</v>
      </c>
      <c r="E47" s="5">
        <v>0.81903922129900975</v>
      </c>
      <c r="F47" s="5">
        <v>0.78767100000000001</v>
      </c>
      <c r="G47" s="9">
        <f t="shared" si="4"/>
        <v>227.51089480528049</v>
      </c>
      <c r="H47" s="9">
        <v>218.18499800000001</v>
      </c>
    </row>
    <row r="48" spans="1:8" x14ac:dyDescent="0.25">
      <c r="A48" s="4" t="s">
        <v>15</v>
      </c>
      <c r="B48" s="5">
        <v>587929.41</v>
      </c>
      <c r="C48" s="5">
        <v>9368871.6199999992</v>
      </c>
      <c r="D48" s="5">
        <v>0.54774100000000003</v>
      </c>
      <c r="E48" s="5">
        <v>0.74327028859698463</v>
      </c>
      <c r="F48" s="5">
        <v>0.75650300000000004</v>
      </c>
      <c r="G48" s="9">
        <f t="shared" si="4"/>
        <v>206.46396905471795</v>
      </c>
      <c r="H48" s="9">
        <v>209.551254</v>
      </c>
    </row>
    <row r="49" spans="1:8" x14ac:dyDescent="0.25">
      <c r="A49" s="4" t="s">
        <v>16</v>
      </c>
      <c r="B49" s="5">
        <v>587929.41</v>
      </c>
      <c r="C49" s="5">
        <v>9368831.6199999992</v>
      </c>
      <c r="D49" s="5">
        <v>0.57741600000000004</v>
      </c>
      <c r="E49" s="5">
        <v>0.84209978696537946</v>
      </c>
      <c r="F49" s="5">
        <v>0.66753799999999996</v>
      </c>
      <c r="G49" s="9">
        <f t="shared" si="4"/>
        <v>233.91660749038317</v>
      </c>
      <c r="H49" s="9">
        <v>184.907974</v>
      </c>
    </row>
    <row r="50" spans="1:8" x14ac:dyDescent="0.25">
      <c r="A50" s="4" t="s">
        <v>17</v>
      </c>
      <c r="B50" s="5">
        <v>587949.41</v>
      </c>
      <c r="C50" s="5">
        <v>9368831.6199999992</v>
      </c>
      <c r="D50" s="5">
        <v>0.57458100000000001</v>
      </c>
      <c r="E50" s="5">
        <v>0.86291361769098729</v>
      </c>
      <c r="F50" s="5">
        <v>0.89508500000000002</v>
      </c>
      <c r="G50" s="9">
        <f t="shared" si="4"/>
        <v>239.69822713638536</v>
      </c>
      <c r="H50" s="9">
        <v>247.93847700000001</v>
      </c>
    </row>
    <row r="51" spans="1:8" x14ac:dyDescent="0.25">
      <c r="A51" s="4" t="s">
        <v>18</v>
      </c>
      <c r="B51" s="5">
        <v>587949.41</v>
      </c>
      <c r="C51" s="5">
        <v>9368871.6199999992</v>
      </c>
      <c r="D51" s="5">
        <v>0.57993499999999998</v>
      </c>
      <c r="E51" s="5">
        <v>0.81338976690118259</v>
      </c>
      <c r="F51" s="5">
        <v>0.78767100000000001</v>
      </c>
      <c r="G51" s="9">
        <f t="shared" si="4"/>
        <v>225.94160191699515</v>
      </c>
      <c r="H51" s="9">
        <v>218.18499800000001</v>
      </c>
    </row>
    <row r="52" spans="1:8" x14ac:dyDescent="0.25">
      <c r="A52" s="4" t="s">
        <v>19</v>
      </c>
      <c r="B52" s="5">
        <v>587949.41</v>
      </c>
      <c r="C52" s="5">
        <v>9368891.6199999992</v>
      </c>
      <c r="D52" s="5">
        <v>0.56193499999999996</v>
      </c>
      <c r="E52" s="5">
        <v>0.80076610455417729</v>
      </c>
      <c r="F52" s="5">
        <v>0.75331300000000001</v>
      </c>
      <c r="G52" s="9">
        <f t="shared" si="4"/>
        <v>222.43502904282701</v>
      </c>
      <c r="H52" s="9">
        <v>208.66781599999999</v>
      </c>
    </row>
    <row r="53" spans="1:8" x14ac:dyDescent="0.25">
      <c r="A53" s="4" t="s">
        <v>20</v>
      </c>
      <c r="B53" s="5">
        <v>587889.41</v>
      </c>
      <c r="C53" s="5">
        <v>9368891.6199999992</v>
      </c>
      <c r="D53" s="5">
        <v>0.56068499999999999</v>
      </c>
      <c r="E53" s="5">
        <v>0.7956562270769636</v>
      </c>
      <c r="F53" s="5">
        <v>0.71156399999999997</v>
      </c>
      <c r="G53" s="9">
        <f t="shared" si="4"/>
        <v>221.01561863248989</v>
      </c>
      <c r="H53" s="9">
        <v>197.10334800000001</v>
      </c>
    </row>
    <row r="54" spans="1:8" x14ac:dyDescent="0.25">
      <c r="A54" s="4" t="s">
        <v>21</v>
      </c>
      <c r="B54" s="5">
        <v>587889.41</v>
      </c>
      <c r="C54" s="5">
        <v>9368931.6199999992</v>
      </c>
      <c r="D54" s="5">
        <v>0.565218</v>
      </c>
      <c r="E54" s="5">
        <v>0.80077355210529988</v>
      </c>
      <c r="F54" s="5">
        <v>0.55780700000000005</v>
      </c>
      <c r="G54" s="9">
        <f t="shared" si="4"/>
        <v>222.43709780702773</v>
      </c>
      <c r="H54" s="9">
        <v>154.512665</v>
      </c>
    </row>
    <row r="55" spans="1:8" x14ac:dyDescent="0.25">
      <c r="A55" s="4" t="s">
        <v>22</v>
      </c>
      <c r="B55" s="5">
        <v>587869.41</v>
      </c>
      <c r="C55" s="5">
        <v>9368951.6199999992</v>
      </c>
      <c r="D55" s="5">
        <v>0.454926</v>
      </c>
      <c r="E55" s="5">
        <v>0.64909812433349789</v>
      </c>
      <c r="F55" s="5">
        <v>0.68563499999999999</v>
      </c>
      <c r="G55" s="9">
        <f t="shared" si="4"/>
        <v>180.30503453708275</v>
      </c>
      <c r="H55" s="9">
        <v>189.92082199999999</v>
      </c>
    </row>
    <row r="56" spans="1:8" x14ac:dyDescent="0.25">
      <c r="A56" s="4" t="s">
        <v>23</v>
      </c>
      <c r="B56" s="5">
        <v>587869.41</v>
      </c>
      <c r="C56" s="5">
        <v>9368971.6199999992</v>
      </c>
      <c r="D56" s="5">
        <v>0.56396400000000002</v>
      </c>
      <c r="E56" s="5">
        <v>0.80172487241406454</v>
      </c>
      <c r="F56" s="5">
        <v>1.0134860000000001</v>
      </c>
      <c r="G56" s="9">
        <f t="shared" si="4"/>
        <v>222.70135344835126</v>
      </c>
      <c r="H56" s="9">
        <v>262.31051600000001</v>
      </c>
    </row>
    <row r="57" spans="1:8" x14ac:dyDescent="0.25">
      <c r="A57" s="4" t="s">
        <v>24</v>
      </c>
      <c r="B57" s="5">
        <v>587889.41</v>
      </c>
      <c r="C57" s="5">
        <v>9368831.6199999992</v>
      </c>
      <c r="D57" s="5">
        <v>0.57120700000000002</v>
      </c>
      <c r="E57" s="5">
        <v>0.82668171702862714</v>
      </c>
      <c r="F57" s="5">
        <v>0.84664099999999998</v>
      </c>
      <c r="G57" s="9">
        <f t="shared" si="4"/>
        <v>229.63381028572977</v>
      </c>
      <c r="H57" s="9">
        <v>234.51966899999999</v>
      </c>
    </row>
    <row r="58" spans="1:8" x14ac:dyDescent="0.25">
      <c r="A58" s="4" t="s">
        <v>25</v>
      </c>
      <c r="B58" s="5">
        <v>587889.41</v>
      </c>
      <c r="C58" s="5">
        <v>9368811.6199999992</v>
      </c>
      <c r="D58" s="5">
        <v>0.493365</v>
      </c>
      <c r="E58" s="5">
        <v>0.69184272800184421</v>
      </c>
      <c r="F58" s="5">
        <v>0.51729800000000004</v>
      </c>
      <c r="G58" s="9">
        <f t="shared" si="4"/>
        <v>192.17853555606783</v>
      </c>
      <c r="H58" s="9">
        <v>143.29141200000001</v>
      </c>
    </row>
    <row r="59" spans="1:8" x14ac:dyDescent="0.25">
      <c r="A59" s="4" t="s">
        <v>26</v>
      </c>
      <c r="B59" s="5">
        <v>587929.41</v>
      </c>
      <c r="C59" s="5">
        <v>9368811.6199999992</v>
      </c>
      <c r="D59" s="5">
        <v>0.59724699999999997</v>
      </c>
      <c r="E59" s="5">
        <v>0.88206024810921668</v>
      </c>
      <c r="F59" s="5">
        <v>0.79306100000000002</v>
      </c>
      <c r="G59" s="9">
        <f t="shared" si="4"/>
        <v>245.01673558589351</v>
      </c>
      <c r="H59" s="9">
        <v>219.677795</v>
      </c>
    </row>
    <row r="60" spans="1:8" x14ac:dyDescent="0.25">
      <c r="A60" s="4" t="s">
        <v>27</v>
      </c>
      <c r="B60" s="5">
        <v>587889.41</v>
      </c>
      <c r="C60" s="5">
        <v>9368671.6199999992</v>
      </c>
      <c r="D60" s="5">
        <v>0.56546700000000005</v>
      </c>
      <c r="E60" s="5">
        <v>0.81027123955522506</v>
      </c>
      <c r="F60" s="5">
        <v>0.79534099999999996</v>
      </c>
      <c r="G60" s="9">
        <f t="shared" si="4"/>
        <v>225.07534432089585</v>
      </c>
      <c r="H60" s="9">
        <v>220.30943300000001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Sampel Mangrove Genap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geomatika</cp:lastModifiedBy>
  <dcterms:created xsi:type="dcterms:W3CDTF">2018-09-15T01:23:24Z</dcterms:created>
  <dcterms:modified xsi:type="dcterms:W3CDTF">2018-11-15T08:45:15Z</dcterms:modified>
</cp:coreProperties>
</file>